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WCD\Desktop\VCAP AC Info\Data Management\TAC and SC Items\"/>
    </mc:Choice>
  </mc:AlternateContent>
  <xr:revisionPtr revIDLastSave="0" documentId="13_ncr:1_{1F1C1F03-8772-464C-8765-2C8BB371C819}" xr6:coauthVersionLast="47" xr6:coauthVersionMax="47" xr10:uidLastSave="{00000000-0000-0000-0000-000000000000}"/>
  <bookViews>
    <workbookView xWindow="28680" yWindow="-120" windowWidth="29040" windowHeight="15720" xr2:uid="{577A50AC-1898-43D7-B7F5-4E1770595AD3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15" i="1"/>
  <c r="B9" i="1" l="1"/>
  <c r="B24" i="1" s="1"/>
  <c r="B25" i="1" s="1"/>
  <c r="B17" i="1" l="1"/>
  <c r="B18" i="1" s="1"/>
  <c r="B26" i="1"/>
  <c r="B27" i="1" s="1"/>
  <c r="B28" i="1" s="1"/>
  <c r="B19" i="1" l="1"/>
</calcChain>
</file>

<file path=xl/sharedStrings.xml><?xml version="1.0" encoding="utf-8"?>
<sst xmlns="http://schemas.openxmlformats.org/spreadsheetml/2006/main" count="62" uniqueCount="50">
  <si>
    <t>Impervious Rv =</t>
  </si>
  <si>
    <t>Pervious Rv =</t>
  </si>
  <si>
    <t>Forest/Open Space - A Soils</t>
  </si>
  <si>
    <t>Forest/Open Space - B Soils</t>
  </si>
  <si>
    <t>Forest/Open Space - C Soils</t>
  </si>
  <si>
    <t>Forest/Open Space - D Soils</t>
  </si>
  <si>
    <t>Managed Turf - A Soils</t>
  </si>
  <si>
    <t>Managed Turf - B Soils</t>
  </si>
  <si>
    <t>Managed Turf - C Soils</t>
  </si>
  <si>
    <t>Managed Turf - D Soils</t>
  </si>
  <si>
    <t>No Pervious Cover</t>
  </si>
  <si>
    <t>Ponding Porosity =</t>
  </si>
  <si>
    <t>Soil Porosity =</t>
  </si>
  <si>
    <t>Treatment Volume</t>
  </si>
  <si>
    <t>Treatment Gallons</t>
  </si>
  <si>
    <t>Depth of Storage</t>
  </si>
  <si>
    <t>Minimum Required Surface Area of Ponding</t>
  </si>
  <si>
    <t>unitless</t>
  </si>
  <si>
    <t>sq.ft.</t>
  </si>
  <si>
    <t>in.</t>
  </si>
  <si>
    <t>cu.ft.</t>
  </si>
  <si>
    <t>gal.</t>
  </si>
  <si>
    <t>ft.</t>
  </si>
  <si>
    <t>Watershed Area =</t>
  </si>
  <si>
    <t>Site-specific 5-minute 10-year Rainfall Intensity =</t>
  </si>
  <si>
    <t>ft/hr</t>
  </si>
  <si>
    <t>in/hr</t>
  </si>
  <si>
    <t>q10 =</t>
  </si>
  <si>
    <t>cf/hr</t>
  </si>
  <si>
    <t>cf/sec</t>
  </si>
  <si>
    <t>10-year Peak Flow, q10 =</t>
  </si>
  <si>
    <t>Composite Rv =</t>
  </si>
  <si>
    <t>Basic Vegetated Stormwater Conveyance Size Calculator</t>
  </si>
  <si>
    <t>Green Cells Require Numerical Entry</t>
  </si>
  <si>
    <t>Grey Cell Requires Selection From Dropdown Menu</t>
  </si>
  <si>
    <t>Information to Include in VCAP Application</t>
  </si>
  <si>
    <t>Variable</t>
  </si>
  <si>
    <t>Value</t>
  </si>
  <si>
    <t>Unit</t>
  </si>
  <si>
    <r>
      <t xml:space="preserve">Impervious CDA entering practice </t>
    </r>
    <r>
      <rPr>
        <b/>
        <sz val="12"/>
        <color theme="1"/>
        <rFont val="Arial"/>
        <family val="2"/>
      </rPr>
      <t>(enter square footage)</t>
    </r>
    <r>
      <rPr>
        <sz val="12"/>
        <color theme="1"/>
        <rFont val="Arial"/>
        <family val="2"/>
      </rPr>
      <t xml:space="preserve"> =</t>
    </r>
  </si>
  <si>
    <r>
      <t xml:space="preserve">Pervious CDA entering practice </t>
    </r>
    <r>
      <rPr>
        <b/>
        <sz val="12"/>
        <color theme="1"/>
        <rFont val="Arial"/>
        <family val="2"/>
      </rPr>
      <t>(enter square footage)</t>
    </r>
    <r>
      <rPr>
        <sz val="12"/>
        <color theme="1"/>
        <rFont val="Arial"/>
        <family val="2"/>
      </rPr>
      <t xml:space="preserve"> =</t>
    </r>
  </si>
  <si>
    <r>
      <t xml:space="preserve">Ponding Depth </t>
    </r>
    <r>
      <rPr>
        <b/>
        <sz val="12"/>
        <color theme="1"/>
        <rFont val="Arial"/>
        <family val="2"/>
      </rPr>
      <t>(enter inches)</t>
    </r>
    <r>
      <rPr>
        <sz val="12"/>
        <color theme="1"/>
        <rFont val="Arial"/>
        <family val="2"/>
      </rPr>
      <t xml:space="preserve"> =</t>
    </r>
  </si>
  <si>
    <r>
      <t xml:space="preserve">Soil Media Depth </t>
    </r>
    <r>
      <rPr>
        <b/>
        <sz val="12"/>
        <color theme="1"/>
        <rFont val="Arial"/>
        <family val="2"/>
      </rPr>
      <t>(enter inches)</t>
    </r>
    <r>
      <rPr>
        <sz val="12"/>
        <color theme="1"/>
        <rFont val="Arial"/>
        <family val="2"/>
      </rPr>
      <t xml:space="preserve"> =</t>
    </r>
  </si>
  <si>
    <r>
      <t xml:space="preserve">Soil Type of Pervious CDA </t>
    </r>
    <r>
      <rPr>
        <b/>
        <sz val="12"/>
        <color theme="1"/>
        <rFont val="Arial"/>
        <family val="2"/>
      </rPr>
      <t>(select one from dropdown menu):</t>
    </r>
  </si>
  <si>
    <r>
      <t xml:space="preserve">Site-specific 5-minute 10-year Rainfall Intensity </t>
    </r>
    <r>
      <rPr>
        <b/>
        <sz val="12"/>
        <color theme="1"/>
        <rFont val="Arial"/>
        <family val="2"/>
      </rPr>
      <t>(enter inches per hour)</t>
    </r>
    <r>
      <rPr>
        <sz val="12"/>
        <color theme="1"/>
        <rFont val="Arial"/>
        <family val="2"/>
      </rPr>
      <t xml:space="preserve"> = </t>
    </r>
    <r>
      <rPr>
        <i/>
        <sz val="10"/>
        <color theme="1"/>
        <rFont val="Arial"/>
        <family val="2"/>
      </rPr>
      <t>https://hdsc.nws.noaa.gov/pfds/pfds_map_cont.html?bkmrk=va</t>
    </r>
  </si>
  <si>
    <t>Minimum Length for Vegetated Broad Weir =</t>
  </si>
  <si>
    <t>Mixed Open - A Soils</t>
  </si>
  <si>
    <t>Mixed Open - B Soils</t>
  </si>
  <si>
    <t>Mixed Open - C Soils</t>
  </si>
  <si>
    <t>Mixed Open - D Soils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</si>
</sst>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2" fillId="3" borderId="5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2" borderId="7" xfId="0" applyFont="1" applyFill="1" applyBorder="1"/>
    <xf numFmtId="0" fontId="2" fillId="2" borderId="8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" fontId="7" fillId="5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1" fontId="7" fillId="5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1">
    <dxf>
      <font>
        <color theme="4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4A3F5-0E51-4249-A0FE-41396D2D2825}">
  <dimension ref="A1:P30"/>
  <sheetViews>
    <sheetView tabSelected="1" workbookViewId="0">
      <selection activeCell="G13" sqref="G13"/>
    </sheetView>
  </sheetViews>
  <sheetFormatPr defaultRowHeight="15" x14ac:dyDescent="0.25"/>
  <cols>
    <col min="1" max="1" width="73.33203125" style="40" customWidth="1"/>
    <col min="2" max="2" width="24.109375" style="41" customWidth="1"/>
    <col min="3" max="3" width="19.77734375" style="41" customWidth="1"/>
    <col min="4" max="13" width="8.88671875" style="5"/>
    <col min="14" max="14" width="8.88671875" style="5" customWidth="1"/>
    <col min="15" max="16" width="8.88671875" style="5" hidden="1" customWidth="1"/>
    <col min="17" max="17" width="8.88671875" style="5" customWidth="1"/>
    <col min="18" max="16384" width="8.88671875" style="5"/>
  </cols>
  <sheetData>
    <row r="1" spans="1:16" ht="15.6" x14ac:dyDescent="0.3">
      <c r="A1" s="44" t="s">
        <v>32</v>
      </c>
      <c r="B1" s="45"/>
      <c r="C1" s="46"/>
      <c r="O1" s="5" t="s">
        <v>2</v>
      </c>
      <c r="P1" s="5">
        <v>0.02</v>
      </c>
    </row>
    <row r="2" spans="1:16" x14ac:dyDescent="0.25">
      <c r="A2" s="6" t="s">
        <v>33</v>
      </c>
      <c r="B2" s="47" t="s">
        <v>35</v>
      </c>
      <c r="C2" s="48"/>
      <c r="O2" s="5" t="s">
        <v>3</v>
      </c>
      <c r="P2" s="5">
        <v>0.03</v>
      </c>
    </row>
    <row r="3" spans="1:16" ht="15.6" thickBot="1" x14ac:dyDescent="0.3">
      <c r="A3" s="7" t="s">
        <v>34</v>
      </c>
      <c r="B3" s="49"/>
      <c r="C3" s="50"/>
      <c r="O3" s="5" t="s">
        <v>4</v>
      </c>
      <c r="P3" s="5">
        <v>0.04</v>
      </c>
    </row>
    <row r="4" spans="1:16" ht="8.4" customHeight="1" thickBot="1" x14ac:dyDescent="0.3">
      <c r="A4" s="8"/>
      <c r="B4" s="5"/>
      <c r="C4" s="9"/>
      <c r="O4" s="5" t="s">
        <v>5</v>
      </c>
      <c r="P4" s="5">
        <v>0.05</v>
      </c>
    </row>
    <row r="5" spans="1:16" ht="15.6" x14ac:dyDescent="0.25">
      <c r="A5" s="10" t="s">
        <v>36</v>
      </c>
      <c r="B5" s="11" t="s">
        <v>37</v>
      </c>
      <c r="C5" s="12" t="s">
        <v>38</v>
      </c>
      <c r="O5" s="51" t="s">
        <v>46</v>
      </c>
      <c r="P5" s="5">
        <v>0.08</v>
      </c>
    </row>
    <row r="6" spans="1:16" ht="17.399999999999999" customHeight="1" x14ac:dyDescent="0.25">
      <c r="A6" s="13" t="s">
        <v>39</v>
      </c>
      <c r="B6" s="1">
        <v>0</v>
      </c>
      <c r="C6" s="14" t="s">
        <v>18</v>
      </c>
      <c r="O6" s="51" t="s">
        <v>47</v>
      </c>
      <c r="P6" s="5">
        <v>0.11</v>
      </c>
    </row>
    <row r="7" spans="1:16" ht="17.399999999999999" hidden="1" customHeight="1" x14ac:dyDescent="0.25">
      <c r="A7" s="13" t="s">
        <v>0</v>
      </c>
      <c r="B7" s="2">
        <v>0.95</v>
      </c>
      <c r="C7" s="15" t="s">
        <v>17</v>
      </c>
      <c r="O7" s="51" t="s">
        <v>48</v>
      </c>
      <c r="P7" s="5">
        <v>0.13</v>
      </c>
    </row>
    <row r="8" spans="1:16" ht="17.399999999999999" customHeight="1" x14ac:dyDescent="0.25">
      <c r="A8" s="13" t="s">
        <v>40</v>
      </c>
      <c r="B8" s="1">
        <v>0</v>
      </c>
      <c r="C8" s="14" t="s">
        <v>18</v>
      </c>
      <c r="O8" s="51" t="s">
        <v>49</v>
      </c>
      <c r="P8" s="5">
        <v>0.15</v>
      </c>
    </row>
    <row r="9" spans="1:16" ht="17.399999999999999" hidden="1" customHeight="1" x14ac:dyDescent="0.25">
      <c r="A9" s="13" t="s">
        <v>1</v>
      </c>
      <c r="B9" s="16">
        <f>VLOOKUP(B10,O1:P13,2,)</f>
        <v>0</v>
      </c>
      <c r="C9" s="15" t="s">
        <v>17</v>
      </c>
      <c r="O9" s="5" t="s">
        <v>6</v>
      </c>
      <c r="P9" s="5">
        <v>0.15</v>
      </c>
    </row>
    <row r="10" spans="1:16" ht="17.399999999999999" customHeight="1" x14ac:dyDescent="0.25">
      <c r="A10" s="13" t="s">
        <v>43</v>
      </c>
      <c r="B10" s="42" t="s">
        <v>10</v>
      </c>
      <c r="C10" s="43"/>
      <c r="O10" s="5" t="s">
        <v>7</v>
      </c>
      <c r="P10" s="5">
        <v>0.2</v>
      </c>
    </row>
    <row r="11" spans="1:16" ht="17.399999999999999" customHeight="1" x14ac:dyDescent="0.25">
      <c r="A11" s="13" t="s">
        <v>41</v>
      </c>
      <c r="B11" s="1">
        <v>6</v>
      </c>
      <c r="C11" s="14" t="s">
        <v>19</v>
      </c>
      <c r="O11" s="5" t="s">
        <v>8</v>
      </c>
      <c r="P11" s="5">
        <v>0.22</v>
      </c>
    </row>
    <row r="12" spans="1:16" ht="17.399999999999999" hidden="1" customHeight="1" x14ac:dyDescent="0.25">
      <c r="A12" s="13" t="s">
        <v>11</v>
      </c>
      <c r="B12" s="2">
        <v>1</v>
      </c>
      <c r="C12" s="15" t="s">
        <v>17</v>
      </c>
      <c r="O12" s="5" t="s">
        <v>9</v>
      </c>
      <c r="P12" s="5">
        <v>0.25</v>
      </c>
    </row>
    <row r="13" spans="1:16" ht="17.399999999999999" customHeight="1" thickBot="1" x14ac:dyDescent="0.3">
      <c r="A13" s="17" t="s">
        <v>42</v>
      </c>
      <c r="B13" s="3">
        <v>18</v>
      </c>
      <c r="C13" s="18" t="s">
        <v>19</v>
      </c>
      <c r="O13" s="5" t="s">
        <v>10</v>
      </c>
      <c r="P13" s="5">
        <v>0</v>
      </c>
    </row>
    <row r="14" spans="1:16" ht="17.399999999999999" hidden="1" customHeight="1" x14ac:dyDescent="0.25">
      <c r="A14" s="19" t="s">
        <v>12</v>
      </c>
      <c r="B14" s="20">
        <v>0.25</v>
      </c>
      <c r="C14" s="21" t="s">
        <v>17</v>
      </c>
    </row>
    <row r="15" spans="1:16" ht="17.399999999999999" hidden="1" customHeight="1" x14ac:dyDescent="0.25">
      <c r="A15" s="13" t="s">
        <v>15</v>
      </c>
      <c r="B15" s="22">
        <f>((B11*B12)+(B13*B14))/12</f>
        <v>0.875</v>
      </c>
      <c r="C15" s="14" t="s">
        <v>22</v>
      </c>
    </row>
    <row r="16" spans="1:16" ht="18" thickBot="1" x14ac:dyDescent="0.3">
      <c r="A16" s="23"/>
      <c r="B16" s="24"/>
      <c r="C16" s="25"/>
    </row>
    <row r="17" spans="1:3" ht="17.399999999999999" x14ac:dyDescent="0.25">
      <c r="A17" s="26" t="s">
        <v>13</v>
      </c>
      <c r="B17" s="27">
        <f>((B6*B7)+(B8*B9))*0.0833</f>
        <v>0</v>
      </c>
      <c r="C17" s="28" t="s">
        <v>20</v>
      </c>
    </row>
    <row r="18" spans="1:3" ht="17.399999999999999" hidden="1" x14ac:dyDescent="0.25">
      <c r="A18" s="29" t="s">
        <v>14</v>
      </c>
      <c r="B18" s="30">
        <f>B17*7.48</f>
        <v>0</v>
      </c>
      <c r="C18" s="31" t="s">
        <v>21</v>
      </c>
    </row>
    <row r="19" spans="1:3" ht="18" thickBot="1" x14ac:dyDescent="0.3">
      <c r="A19" s="32" t="s">
        <v>16</v>
      </c>
      <c r="B19" s="33">
        <f>B17/B15</f>
        <v>0</v>
      </c>
      <c r="C19" s="34" t="s">
        <v>18</v>
      </c>
    </row>
    <row r="20" spans="1:3" ht="17.399999999999999" customHeight="1" thickBot="1" x14ac:dyDescent="0.3">
      <c r="A20" s="23"/>
      <c r="B20" s="24"/>
      <c r="C20" s="25"/>
    </row>
    <row r="21" spans="1:3" ht="31.2" x14ac:dyDescent="0.25">
      <c r="A21" s="35" t="s">
        <v>44</v>
      </c>
      <c r="B21" s="4">
        <v>6.81</v>
      </c>
      <c r="C21" s="36" t="s">
        <v>26</v>
      </c>
    </row>
    <row r="22" spans="1:3" ht="17.399999999999999" hidden="1" x14ac:dyDescent="0.25">
      <c r="A22" s="13" t="s">
        <v>24</v>
      </c>
      <c r="B22" s="16">
        <f>B21/12</f>
        <v>0.5675</v>
      </c>
      <c r="C22" s="14" t="s">
        <v>25</v>
      </c>
    </row>
    <row r="23" spans="1:3" ht="17.399999999999999" hidden="1" x14ac:dyDescent="0.25">
      <c r="A23" s="13" t="s">
        <v>23</v>
      </c>
      <c r="B23" s="16">
        <f>B6+B8</f>
        <v>0</v>
      </c>
      <c r="C23" s="14" t="s">
        <v>18</v>
      </c>
    </row>
    <row r="24" spans="1:3" ht="17.399999999999999" hidden="1" customHeight="1" x14ac:dyDescent="0.25">
      <c r="A24" s="13" t="s">
        <v>31</v>
      </c>
      <c r="B24" s="37" t="e">
        <f>((B6*B7)+(B8*B9))/B23</f>
        <v>#DIV/0!</v>
      </c>
      <c r="C24" s="15" t="s">
        <v>17</v>
      </c>
    </row>
    <row r="25" spans="1:3" ht="17.399999999999999" hidden="1" customHeight="1" x14ac:dyDescent="0.25">
      <c r="A25" s="13" t="s">
        <v>27</v>
      </c>
      <c r="B25" s="22" t="e">
        <f>B22*B23*B24</f>
        <v>#DIV/0!</v>
      </c>
      <c r="C25" s="14" t="s">
        <v>28</v>
      </c>
    </row>
    <row r="26" spans="1:3" ht="17.399999999999999" customHeight="1" x14ac:dyDescent="0.25">
      <c r="A26" s="29" t="s">
        <v>30</v>
      </c>
      <c r="B26" s="38" t="e">
        <f>B25/3600</f>
        <v>#DIV/0!</v>
      </c>
      <c r="C26" s="31" t="s">
        <v>29</v>
      </c>
    </row>
    <row r="27" spans="1:3" ht="17.399999999999999" hidden="1" customHeight="1" x14ac:dyDescent="0.25">
      <c r="A27" s="29" t="s">
        <v>45</v>
      </c>
      <c r="B27" s="39" t="e">
        <f>B26/(2.7*(0.17^1.5))</f>
        <v>#DIV/0!</v>
      </c>
      <c r="C27" s="31" t="s">
        <v>22</v>
      </c>
    </row>
    <row r="28" spans="1:3" ht="17.399999999999999" customHeight="1" thickBot="1" x14ac:dyDescent="0.3">
      <c r="A28" s="32" t="s">
        <v>45</v>
      </c>
      <c r="B28" s="33" t="e">
        <f>B27*12</f>
        <v>#DIV/0!</v>
      </c>
      <c r="C28" s="34" t="s">
        <v>19</v>
      </c>
    </row>
    <row r="29" spans="1:3" ht="17.399999999999999" customHeight="1" x14ac:dyDescent="0.25"/>
    <row r="30" spans="1:3" ht="17.399999999999999" customHeight="1" x14ac:dyDescent="0.25"/>
  </sheetData>
  <sheetProtection algorithmName="SHA-512" hashValue="xN6LCIWQtUqSrNV/uTcGewnvAzrmwMOPNU6hpkyayC6fM56aFtty6SuYgQCzBXS75Hq/OLJWJG4AKXfgGxDAhw==" saltValue="DvPIVNb72WWwnI1XT/5Caw==" spinCount="100000" sheet="1" objects="1" scenarios="1"/>
  <mergeCells count="3">
    <mergeCell ref="B10:C10"/>
    <mergeCell ref="A1:C1"/>
    <mergeCell ref="B2:C3"/>
  </mergeCells>
  <conditionalFormatting sqref="B26:B28">
    <cfRule type="containsErrors" dxfId="0" priority="1">
      <formula>ISERROR(B26)</formula>
    </cfRule>
  </conditionalFormatting>
  <dataValidations count="1">
    <dataValidation type="list" allowBlank="1" showInputMessage="1" showErrorMessage="1" sqref="B10" xr:uid="{360E99B0-345F-4DB2-B6AB-58E417179553}">
      <formula1>$O$1:$O$13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Kendall Tyree</dc:creator>
  <cp:lastModifiedBy>Kendall Tyree</cp:lastModifiedBy>
  <dcterms:created xsi:type="dcterms:W3CDTF">2024-01-19T17:13:09Z</dcterms:created>
  <dcterms:modified xsi:type="dcterms:W3CDTF">2024-06-12T16:53:55Z</dcterms:modified>
</cp:coreProperties>
</file>